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8370"/>
  </bookViews>
  <sheets>
    <sheet name="项目明细业绩清单" sheetId="2" r:id="rId1"/>
    <sheet name="Sheet3" sheetId="3" r:id="rId2"/>
  </sheets>
  <definedNames>
    <definedName name="_xlnm._FilterDatabase" localSheetId="0" hidden="1">项目明细业绩清单!$A$2:$K$40</definedName>
    <definedName name="_xlnm.Print_Titles" localSheetId="0">项目明细业绩清单!$1:$2</definedName>
  </definedNames>
  <calcPr calcId="125725"/>
</workbook>
</file>

<file path=xl/calcChain.xml><?xml version="1.0" encoding="utf-8"?>
<calcChain xmlns="http://schemas.openxmlformats.org/spreadsheetml/2006/main">
  <c r="H3" i="2"/>
  <c r="H40"/>
  <c r="H39" i="3"/>
  <c r="F35"/>
  <c r="E35"/>
  <c r="F34"/>
  <c r="E34"/>
  <c r="E33"/>
  <c r="E32"/>
  <c r="F30"/>
  <c r="F29"/>
  <c r="E28"/>
  <c r="E27"/>
  <c r="E26"/>
  <c r="F25"/>
  <c r="E25"/>
  <c r="E24"/>
  <c r="E23"/>
  <c r="E22"/>
  <c r="E21"/>
  <c r="E20"/>
  <c r="E19"/>
  <c r="E18"/>
  <c r="E17"/>
  <c r="E16"/>
  <c r="E15"/>
  <c r="E14"/>
  <c r="F13"/>
  <c r="F12"/>
  <c r="F7"/>
  <c r="E7"/>
  <c r="F6"/>
  <c r="F5"/>
  <c r="A5"/>
  <c r="A6" s="1"/>
  <c r="A9" s="1"/>
  <c r="A10" s="1"/>
  <c r="A11" s="1"/>
  <c r="A12" s="1"/>
  <c r="A13" s="1"/>
  <c r="A15" s="1"/>
  <c r="A16" s="1"/>
  <c r="A17" s="1"/>
  <c r="A18" s="1"/>
  <c r="A19" s="1"/>
  <c r="A21" s="1"/>
  <c r="A22" s="1"/>
  <c r="A23" s="1"/>
  <c r="A24" s="1"/>
  <c r="A26" s="1"/>
  <c r="A28" s="1"/>
  <c r="A32" s="1"/>
  <c r="A33" s="1"/>
  <c r="H2"/>
  <c r="E23" i="2"/>
  <c r="F36"/>
  <c r="F35"/>
  <c r="E36"/>
  <c r="E35"/>
  <c r="E33"/>
  <c r="E34"/>
  <c r="F31"/>
  <c r="F30"/>
  <c r="E29"/>
  <c r="E28"/>
  <c r="F26"/>
  <c r="E27"/>
  <c r="E26"/>
  <c r="E21"/>
  <c r="E25"/>
  <c r="E24"/>
  <c r="E22"/>
  <c r="E20"/>
  <c r="E19"/>
  <c r="E18"/>
  <c r="E17"/>
  <c r="E16"/>
  <c r="E15"/>
  <c r="F14"/>
  <c r="F13"/>
  <c r="A5"/>
  <c r="A6" s="1"/>
  <c r="A8" s="1"/>
  <c r="A9" s="1"/>
  <c r="A10" s="1"/>
  <c r="A11" s="1"/>
  <c r="A12" s="1"/>
  <c r="A13" s="1"/>
  <c r="A14" s="1"/>
  <c r="A15" s="1"/>
  <c r="F8"/>
  <c r="F6"/>
  <c r="F5"/>
  <c r="E8"/>
  <c r="A16" l="1"/>
  <c r="A17" s="1"/>
  <c r="A18" s="1"/>
  <c r="A19" s="1"/>
  <c r="A20" s="1"/>
  <c r="A21" s="1"/>
  <c r="A22" s="1"/>
  <c r="A23" s="1"/>
  <c r="A24" s="1"/>
  <c r="A25" s="1"/>
  <c r="A26" s="1"/>
  <c r="A27" l="1"/>
  <c r="A28" s="1"/>
  <c r="A29" s="1"/>
  <c r="A30" s="1"/>
  <c r="A31" s="1"/>
  <c r="A33" s="1"/>
  <c r="A34" s="1"/>
  <c r="A35" s="1"/>
  <c r="A36" s="1"/>
</calcChain>
</file>

<file path=xl/sharedStrings.xml><?xml version="1.0" encoding="utf-8"?>
<sst xmlns="http://schemas.openxmlformats.org/spreadsheetml/2006/main" count="132" uniqueCount="59">
  <si>
    <t>序号</t>
  </si>
  <si>
    <t>日期</t>
  </si>
  <si>
    <t>项目名称</t>
  </si>
  <si>
    <t>发票号</t>
  </si>
  <si>
    <t>徐州市中心医院</t>
  </si>
  <si>
    <t>徐州经济技术开发区国有资产经营有限责任公司</t>
  </si>
  <si>
    <t>07813631</t>
  </si>
  <si>
    <t>徐州市儿童医院</t>
  </si>
  <si>
    <t>徐州市泉山国有资产投资经营有限公司</t>
  </si>
  <si>
    <t>合计</t>
  </si>
  <si>
    <t>委托方</t>
    <phoneticPr fontId="4" type="noConversion"/>
  </si>
  <si>
    <t>项目造价（万元）</t>
    <phoneticPr fontId="4" type="noConversion"/>
  </si>
  <si>
    <t>造价收入（万元）</t>
    <phoneticPr fontId="4" type="noConversion"/>
  </si>
  <si>
    <t>内科医技大楼7-11层安装工程</t>
    <phoneticPr fontId="4" type="noConversion"/>
  </si>
  <si>
    <t>内科医技大楼1-6层安装工程</t>
    <phoneticPr fontId="4" type="noConversion"/>
  </si>
  <si>
    <t>华开一期热力管道工程</t>
    <phoneticPr fontId="4" type="noConversion"/>
  </si>
  <si>
    <t>布兰肯110KV供电工程</t>
    <phoneticPr fontId="4" type="noConversion"/>
  </si>
  <si>
    <t>新城区分院综合楼土方工程</t>
    <phoneticPr fontId="4" type="noConversion"/>
  </si>
  <si>
    <t>收入合计（万元）</t>
    <phoneticPr fontId="4" type="noConversion"/>
  </si>
  <si>
    <t>软件园人才公寓</t>
    <phoneticPr fontId="4" type="noConversion"/>
  </si>
  <si>
    <t>城东卫生服务中心迁建</t>
    <phoneticPr fontId="4" type="noConversion"/>
  </si>
  <si>
    <t>2-1感染病房改扩建工程六层以上加层土建</t>
    <phoneticPr fontId="4" type="noConversion"/>
  </si>
  <si>
    <t>1-8感染病房改扩建工程-智能化</t>
    <phoneticPr fontId="4" type="noConversion"/>
  </si>
  <si>
    <t>1-10感染病房改扩建工程-VRV空调、新风</t>
    <phoneticPr fontId="4" type="noConversion"/>
  </si>
  <si>
    <t>1-7感染病房改扩建工程-安装1-5层</t>
    <phoneticPr fontId="4" type="noConversion"/>
  </si>
  <si>
    <t>1-4感染病房改扩建工程-装饰部分</t>
    <phoneticPr fontId="4" type="noConversion"/>
  </si>
  <si>
    <t>1-1感染病房改扩建工程-土建1-5层</t>
    <phoneticPr fontId="4" type="noConversion"/>
  </si>
  <si>
    <t>2-3感染病房改扩建工程六层以上加层-装饰部分</t>
    <phoneticPr fontId="4" type="noConversion"/>
  </si>
  <si>
    <t>2-5感染病房改扩建工程六层以上加层-安装部分</t>
    <phoneticPr fontId="4" type="noConversion"/>
  </si>
  <si>
    <t>1-5感染病房改扩建工程-装饰签证部分</t>
    <phoneticPr fontId="4" type="noConversion"/>
  </si>
  <si>
    <t>1-6感染病房改扩建工程-外幕墙装饰部分</t>
    <phoneticPr fontId="4" type="noConversion"/>
  </si>
  <si>
    <t>3-1感染病房改扩建工程附属工程-土建</t>
    <phoneticPr fontId="4" type="noConversion"/>
  </si>
  <si>
    <t>新城区分院综合楼A区安装</t>
    <phoneticPr fontId="4" type="noConversion"/>
  </si>
  <si>
    <t>新城区分院综合楼B区安装</t>
    <phoneticPr fontId="4" type="noConversion"/>
  </si>
  <si>
    <t>新城区分院7号连廊土建、桩基、降水、土方、基坑支护及室内装修工程（含扣社保费）</t>
    <phoneticPr fontId="4" type="noConversion"/>
  </si>
  <si>
    <t>新城区分院7号连廊设备用房、消防给水热水等外网、路灯工程</t>
    <phoneticPr fontId="4" type="noConversion"/>
  </si>
  <si>
    <t>新城区分院1号综合楼消防工程</t>
    <phoneticPr fontId="4" type="noConversion"/>
  </si>
  <si>
    <t>新城区分院手术室、ICU净化设备采购及安装项目</t>
    <phoneticPr fontId="4" type="noConversion"/>
  </si>
  <si>
    <t>新城区分院1#综合楼景观工程</t>
    <phoneticPr fontId="4" type="noConversion"/>
  </si>
  <si>
    <t>新城区分院1#综合楼空调及地源热泵系统</t>
    <phoneticPr fontId="4" type="noConversion"/>
  </si>
  <si>
    <t>新城区分院1#综合楼空调机房及空调电气</t>
    <phoneticPr fontId="4" type="noConversion"/>
  </si>
  <si>
    <t>东方建设集团有限公司与徐州城置有限公司建设工程施工合同纠纷</t>
    <phoneticPr fontId="4" type="noConversion"/>
  </si>
  <si>
    <t>徐州仲裁委员会</t>
    <phoneticPr fontId="4" type="noConversion"/>
  </si>
  <si>
    <t>铁路物流园矿采空区项目</t>
    <phoneticPr fontId="4" type="noConversion"/>
  </si>
  <si>
    <t>新城区分院综合楼土建工程1-3层（含扣社保费）</t>
    <phoneticPr fontId="4" type="noConversion"/>
  </si>
  <si>
    <t>新城区分院综合楼土建工程4-6（含扣社保费）</t>
    <phoneticPr fontId="4" type="noConversion"/>
  </si>
  <si>
    <t>新城区分院综合楼土建工程7-8（含扣社保费）</t>
    <phoneticPr fontId="4" type="noConversion"/>
  </si>
  <si>
    <t>新城区分院综合楼土建工程9-11层（含扣社保费）</t>
    <phoneticPr fontId="4" type="noConversion"/>
  </si>
  <si>
    <t>徐州市儿童医院</t>
    <phoneticPr fontId="4" type="noConversion"/>
  </si>
  <si>
    <r>
      <t>2</t>
    </r>
    <r>
      <rPr>
        <sz val="12"/>
        <color theme="1"/>
        <rFont val="仿宋"/>
        <family val="3"/>
        <charset val="134"/>
      </rPr>
      <t>017年</t>
    </r>
    <r>
      <rPr>
        <sz val="12"/>
        <color theme="1"/>
        <rFont val="仿宋"/>
        <charset val="134"/>
      </rPr>
      <t>小计</t>
    </r>
    <phoneticPr fontId="4" type="noConversion"/>
  </si>
  <si>
    <t>2018年小计</t>
    <phoneticPr fontId="4" type="noConversion"/>
  </si>
  <si>
    <t>2019年小计</t>
    <phoneticPr fontId="4" type="noConversion"/>
  </si>
  <si>
    <t>增值税（万元）</t>
    <phoneticPr fontId="4" type="noConversion"/>
  </si>
  <si>
    <t>南京市漆桥建筑安装工程有限公司与宜兴市陶都绿化工程有限公司等施工合同纠纷案</t>
    <phoneticPr fontId="4" type="noConversion"/>
  </si>
  <si>
    <t>江苏省沛县人民法院司法鉴定委托书</t>
    <phoneticPr fontId="4" type="noConversion"/>
  </si>
  <si>
    <t>54888206/54888205/68263961</t>
    <phoneticPr fontId="4" type="noConversion"/>
  </si>
  <si>
    <t>合计
（万元）</t>
    <phoneticPr fontId="4" type="noConversion"/>
  </si>
  <si>
    <t>2017年1月1日-2019年7月1日项目清单</t>
    <phoneticPr fontId="4" type="noConversion"/>
  </si>
  <si>
    <t>2017年小计</t>
    <phoneticPr fontId="4" type="noConversion"/>
  </si>
</sst>
</file>

<file path=xl/styles.xml><?xml version="1.0" encoding="utf-8"?>
<styleSheet xmlns="http://schemas.openxmlformats.org/spreadsheetml/2006/main">
  <numFmts count="2">
    <numFmt numFmtId="176" formatCode="0.00_ "/>
    <numFmt numFmtId="177" formatCode="0.00;[Red]0.00"/>
  </numFmts>
  <fonts count="8">
    <font>
      <sz val="11"/>
      <color theme="1"/>
      <name val="宋体"/>
      <charset val="134"/>
      <scheme val="minor"/>
    </font>
    <font>
      <b/>
      <sz val="18"/>
      <color theme="1"/>
      <name val="仿宋"/>
      <charset val="134"/>
    </font>
    <font>
      <b/>
      <sz val="12"/>
      <color theme="1"/>
      <name val="仿宋"/>
      <charset val="134"/>
    </font>
    <font>
      <sz val="12"/>
      <color theme="1"/>
      <name val="仿宋"/>
      <charset val="134"/>
    </font>
    <font>
      <sz val="9"/>
      <name val="宋体"/>
      <charset val="134"/>
      <scheme val="minor"/>
    </font>
    <font>
      <b/>
      <sz val="12"/>
      <color theme="1"/>
      <name val="仿宋"/>
      <family val="3"/>
      <charset val="134"/>
    </font>
    <font>
      <sz val="12"/>
      <color theme="1"/>
      <name val="仿宋"/>
      <family val="3"/>
      <charset val="134"/>
    </font>
    <font>
      <sz val="11"/>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63">
    <xf numFmtId="0" fontId="0" fillId="0" borderId="0" xfId="0">
      <alignment vertical="center"/>
    </xf>
    <xf numFmtId="177" fontId="0" fillId="0" borderId="0" xfId="0" applyNumberFormat="1">
      <alignment vertical="center"/>
    </xf>
    <xf numFmtId="0" fontId="3" fillId="0" borderId="1" xfId="0" applyFont="1" applyBorder="1" applyAlignment="1">
      <alignment horizontal="center" vertical="center" wrapText="1"/>
    </xf>
    <xf numFmtId="57" fontId="3" fillId="0" borderId="1" xfId="0" applyNumberFormat="1" applyFont="1" applyBorder="1" applyAlignment="1">
      <alignment vertical="center" wrapText="1"/>
    </xf>
    <xf numFmtId="0" fontId="3" fillId="0" borderId="1" xfId="0" applyFont="1" applyBorder="1" applyAlignment="1">
      <alignment vertical="center" wrapText="1"/>
    </xf>
    <xf numFmtId="177" fontId="3" fillId="0" borderId="1" xfId="0" applyNumberFormat="1" applyFont="1" applyBorder="1" applyAlignment="1">
      <alignment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0" fontId="0" fillId="0" borderId="0" xfId="0">
      <alignment vertical="center"/>
    </xf>
    <xf numFmtId="0" fontId="2"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57" fontId="6" fillId="0" borderId="1" xfId="0" applyNumberFormat="1" applyFont="1" applyBorder="1" applyAlignment="1">
      <alignment vertical="center" wrapText="1"/>
    </xf>
    <xf numFmtId="176" fontId="0" fillId="0" borderId="0" xfId="0" applyNumberFormat="1">
      <alignment vertical="center"/>
    </xf>
    <xf numFmtId="0" fontId="0" fillId="0" borderId="0" xfId="0">
      <alignment vertical="center"/>
    </xf>
    <xf numFmtId="0" fontId="3" fillId="0" borderId="3" xfId="0" applyFont="1" applyBorder="1" applyAlignment="1">
      <alignment horizontal="right" vertical="center" wrapText="1"/>
    </xf>
    <xf numFmtId="177" fontId="3" fillId="0" borderId="3" xfId="0" applyNumberFormat="1" applyFont="1" applyBorder="1" applyAlignment="1">
      <alignment vertical="center" wrapText="1"/>
    </xf>
    <xf numFmtId="57" fontId="6" fillId="0" borderId="3" xfId="0" applyNumberFormat="1" applyFont="1" applyBorder="1" applyAlignment="1">
      <alignment horizontal="center" vertical="center" wrapText="1"/>
    </xf>
    <xf numFmtId="177" fontId="3" fillId="0" borderId="0" xfId="0" applyNumberFormat="1" applyFont="1" applyBorder="1" applyAlignment="1">
      <alignment vertical="center" wrapText="1"/>
    </xf>
    <xf numFmtId="57" fontId="3" fillId="0" borderId="1" xfId="0" applyNumberFormat="1" applyFont="1" applyBorder="1" applyAlignment="1">
      <alignment horizontal="center" vertical="center" wrapText="1"/>
    </xf>
    <xf numFmtId="0" fontId="3" fillId="0" borderId="3" xfId="0" applyFont="1" applyBorder="1" applyAlignment="1">
      <alignment horizontal="right" vertical="center" wrapText="1"/>
    </xf>
    <xf numFmtId="0" fontId="3" fillId="2" borderId="1" xfId="0" applyFont="1" applyFill="1" applyBorder="1" applyAlignment="1">
      <alignment horizontal="center" vertical="center" wrapText="1"/>
    </xf>
    <xf numFmtId="57" fontId="3" fillId="2" borderId="1" xfId="0" applyNumberFormat="1" applyFont="1" applyFill="1" applyBorder="1" applyAlignment="1">
      <alignment vertical="center" wrapText="1"/>
    </xf>
    <xf numFmtId="57" fontId="3" fillId="2" borderId="3" xfId="0" applyNumberFormat="1" applyFont="1" applyFill="1" applyBorder="1" applyAlignment="1">
      <alignment horizontal="center" vertical="center" wrapText="1"/>
    </xf>
    <xf numFmtId="177"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57" fontId="6" fillId="2" borderId="1" xfId="0" applyNumberFormat="1" applyFont="1" applyFill="1" applyBorder="1" applyAlignment="1">
      <alignment horizontal="center" vertical="center" wrapText="1"/>
    </xf>
    <xf numFmtId="57" fontId="6" fillId="2" borderId="1" xfId="0" applyNumberFormat="1" applyFont="1" applyFill="1" applyBorder="1" applyAlignment="1">
      <alignment vertical="center" wrapText="1"/>
    </xf>
    <xf numFmtId="57"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57" fontId="6" fillId="2" borderId="3" xfId="0" applyNumberFormat="1" applyFont="1" applyFill="1" applyBorder="1" applyAlignment="1">
      <alignment horizontal="center" vertical="center" wrapText="1"/>
    </xf>
    <xf numFmtId="0" fontId="3" fillId="2" borderId="3"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3" fillId="0" borderId="3" xfId="0" applyFont="1" applyBorder="1" applyAlignment="1">
      <alignment horizontal="right" vertical="center" wrapText="1"/>
    </xf>
    <xf numFmtId="177" fontId="3" fillId="0" borderId="3" xfId="0" applyNumberFormat="1" applyFont="1" applyBorder="1" applyAlignment="1">
      <alignment vertical="center" wrapText="1"/>
    </xf>
    <xf numFmtId="0" fontId="0" fillId="0" borderId="1" xfId="0" applyBorder="1">
      <alignment vertical="center"/>
    </xf>
    <xf numFmtId="0" fontId="1" fillId="0" borderId="0" xfId="0" applyFont="1" applyBorder="1" applyAlignment="1">
      <alignment horizontal="center" vertical="center"/>
    </xf>
    <xf numFmtId="177" fontId="1" fillId="0" borderId="0"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7" fontId="3" fillId="0" borderId="2" xfId="0" applyNumberFormat="1" applyFont="1" applyBorder="1" applyAlignment="1">
      <alignment horizontal="right" vertical="center" wrapText="1"/>
    </xf>
    <xf numFmtId="177" fontId="3" fillId="0" borderId="3" xfId="0" applyNumberFormat="1" applyFont="1" applyBorder="1" applyAlignment="1">
      <alignment horizontal="right" vertical="center" wrapText="1"/>
    </xf>
    <xf numFmtId="57" fontId="3" fillId="0" borderId="2" xfId="0" applyNumberFormat="1" applyFont="1" applyBorder="1" applyAlignment="1">
      <alignment horizontal="center" vertical="center" wrapText="1"/>
    </xf>
    <xf numFmtId="57" fontId="3" fillId="0" borderId="3" xfId="0" applyNumberFormat="1" applyFont="1" applyBorder="1" applyAlignment="1">
      <alignment horizontal="center" vertical="center" wrapText="1"/>
    </xf>
    <xf numFmtId="57" fontId="3" fillId="0" borderId="4" xfId="0" applyNumberFormat="1" applyFont="1" applyBorder="1" applyAlignment="1">
      <alignment horizontal="center"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3" fillId="0" borderId="3" xfId="0" applyFont="1" applyBorder="1" applyAlignment="1">
      <alignment horizontal="right" vertical="center" wrapText="1"/>
    </xf>
    <xf numFmtId="177" fontId="3" fillId="0" borderId="4" xfId="0" applyNumberFormat="1" applyFont="1" applyBorder="1" applyAlignment="1">
      <alignment horizontal="right" vertical="center" wrapText="1"/>
    </xf>
    <xf numFmtId="177" fontId="3" fillId="0" borderId="2" xfId="0" applyNumberFormat="1" applyFont="1" applyBorder="1" applyAlignment="1">
      <alignment vertical="center" wrapText="1"/>
    </xf>
    <xf numFmtId="177" fontId="3" fillId="0" borderId="3" xfId="0" applyNumberFormat="1" applyFont="1" applyBorder="1" applyAlignment="1">
      <alignment vertical="center" wrapText="1"/>
    </xf>
    <xf numFmtId="177" fontId="3" fillId="0" borderId="2"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41"/>
  <sheetViews>
    <sheetView tabSelected="1" zoomScaleNormal="100" workbookViewId="0">
      <selection activeCell="D6" sqref="D6"/>
    </sheetView>
  </sheetViews>
  <sheetFormatPr defaultColWidth="9" defaultRowHeight="13.5"/>
  <cols>
    <col min="1" max="1" width="5.375" customWidth="1"/>
    <col min="2" max="2" width="11.875" customWidth="1"/>
    <col min="3" max="3" width="32.875" customWidth="1"/>
    <col min="4" max="4" width="23.875" customWidth="1"/>
    <col min="5" max="5" width="11.75" customWidth="1"/>
    <col min="6" max="6" width="10.625" customWidth="1"/>
    <col min="7" max="7" width="11.125" customWidth="1"/>
    <col min="8" max="8" width="10.875" customWidth="1"/>
    <col min="9" max="9" width="11.375" customWidth="1"/>
  </cols>
  <sheetData>
    <row r="1" spans="1:11" ht="40.5" customHeight="1">
      <c r="A1" s="36" t="s">
        <v>57</v>
      </c>
      <c r="B1" s="36"/>
      <c r="C1" s="36"/>
      <c r="D1" s="36"/>
      <c r="E1" s="36"/>
      <c r="F1" s="36"/>
      <c r="G1" s="36"/>
      <c r="H1" s="37"/>
      <c r="I1" s="36"/>
    </row>
    <row r="2" spans="1:11" ht="40.5" customHeight="1">
      <c r="A2" s="10" t="s">
        <v>0</v>
      </c>
      <c r="B2" s="10" t="s">
        <v>1</v>
      </c>
      <c r="C2" s="10" t="s">
        <v>2</v>
      </c>
      <c r="D2" s="10" t="s">
        <v>10</v>
      </c>
      <c r="E2" s="10" t="s">
        <v>11</v>
      </c>
      <c r="F2" s="10" t="s">
        <v>12</v>
      </c>
      <c r="G2" s="10" t="s">
        <v>3</v>
      </c>
      <c r="H2" s="11" t="s">
        <v>18</v>
      </c>
      <c r="I2" s="32" t="s">
        <v>52</v>
      </c>
    </row>
    <row r="3" spans="1:11" ht="33.950000000000003" customHeight="1">
      <c r="A3" s="2">
        <v>1</v>
      </c>
      <c r="B3" s="3">
        <v>42795</v>
      </c>
      <c r="C3" s="3" t="s">
        <v>14</v>
      </c>
      <c r="D3" s="47" t="s">
        <v>4</v>
      </c>
      <c r="E3" s="5">
        <v>3406.11</v>
      </c>
      <c r="F3" s="5">
        <v>40</v>
      </c>
      <c r="G3" s="4">
        <v>42209726</v>
      </c>
      <c r="H3" s="45">
        <f>F3+F4</f>
        <v>82.009999999999991</v>
      </c>
      <c r="I3" s="38">
        <v>4.6399999999999997</v>
      </c>
    </row>
    <row r="4" spans="1:11" ht="33.950000000000003" customHeight="1">
      <c r="A4" s="2">
        <v>2</v>
      </c>
      <c r="B4" s="3">
        <v>42795</v>
      </c>
      <c r="C4" s="3" t="s">
        <v>13</v>
      </c>
      <c r="D4" s="48"/>
      <c r="E4" s="5">
        <v>3610</v>
      </c>
      <c r="F4" s="5">
        <v>42.01</v>
      </c>
      <c r="G4" s="4">
        <v>42209726</v>
      </c>
      <c r="H4" s="46"/>
      <c r="I4" s="39"/>
    </row>
    <row r="5" spans="1:11" ht="33.950000000000003" customHeight="1">
      <c r="A5" s="2">
        <f>A4+1</f>
        <v>3</v>
      </c>
      <c r="B5" s="3">
        <v>42795</v>
      </c>
      <c r="C5" s="3" t="s">
        <v>15</v>
      </c>
      <c r="D5" s="4" t="s">
        <v>5</v>
      </c>
      <c r="E5" s="5">
        <v>140.72</v>
      </c>
      <c r="F5" s="5">
        <f>18170/10000</f>
        <v>1.8169999999999999</v>
      </c>
      <c r="G5" s="4">
        <v>42209734</v>
      </c>
      <c r="H5" s="5">
        <v>1.72</v>
      </c>
      <c r="I5" s="6">
        <v>0.1</v>
      </c>
    </row>
    <row r="6" spans="1:11" ht="33.950000000000003" customHeight="1">
      <c r="A6" s="2">
        <f t="shared" ref="A6:A13" si="0">A5+1</f>
        <v>4</v>
      </c>
      <c r="B6" s="3">
        <v>42795</v>
      </c>
      <c r="C6" s="3" t="s">
        <v>16</v>
      </c>
      <c r="D6" s="4" t="s">
        <v>5</v>
      </c>
      <c r="E6" s="5">
        <v>615.34</v>
      </c>
      <c r="F6" s="5">
        <f>45720/10000</f>
        <v>4.5720000000000001</v>
      </c>
      <c r="G6" s="4">
        <v>42209738</v>
      </c>
      <c r="H6" s="5">
        <v>4.3099999999999996</v>
      </c>
      <c r="I6" s="6">
        <v>0.26</v>
      </c>
    </row>
    <row r="7" spans="1:11" s="14" customFormat="1" ht="33.950000000000003" customHeight="1">
      <c r="A7" s="21"/>
      <c r="B7" s="22" t="s">
        <v>58</v>
      </c>
      <c r="C7" s="22"/>
      <c r="D7" s="29"/>
      <c r="E7" s="24"/>
      <c r="F7" s="24"/>
      <c r="G7" s="29"/>
      <c r="H7" s="40">
        <v>88.4</v>
      </c>
      <c r="I7" s="41"/>
    </row>
    <row r="8" spans="1:11" ht="33.950000000000003" customHeight="1">
      <c r="A8" s="2">
        <f>A6+1</f>
        <v>5</v>
      </c>
      <c r="B8" s="3">
        <v>43160</v>
      </c>
      <c r="C8" s="3" t="s">
        <v>17</v>
      </c>
      <c r="D8" s="47" t="s">
        <v>4</v>
      </c>
      <c r="E8" s="5">
        <f>22616882.84/10000</f>
        <v>2261.6882839999998</v>
      </c>
      <c r="F8" s="5">
        <f>69896.0008/10000</f>
        <v>6.9896000799999998</v>
      </c>
      <c r="G8" s="50">
        <v>22441468</v>
      </c>
      <c r="H8" s="45">
        <v>70.7</v>
      </c>
      <c r="I8" s="38">
        <v>4.24</v>
      </c>
    </row>
    <row r="9" spans="1:11" ht="33.950000000000003" customHeight="1">
      <c r="A9" s="2">
        <f t="shared" si="0"/>
        <v>6</v>
      </c>
      <c r="B9" s="3">
        <v>43160</v>
      </c>
      <c r="C9" s="3" t="s">
        <v>44</v>
      </c>
      <c r="D9" s="49"/>
      <c r="E9" s="5">
        <v>4869.03</v>
      </c>
      <c r="F9" s="5">
        <v>19.100000000000001</v>
      </c>
      <c r="G9" s="51"/>
      <c r="H9" s="53"/>
      <c r="I9" s="44"/>
    </row>
    <row r="10" spans="1:11" ht="33.950000000000003" customHeight="1">
      <c r="A10" s="2">
        <f t="shared" si="0"/>
        <v>7</v>
      </c>
      <c r="B10" s="3">
        <v>43160</v>
      </c>
      <c r="C10" s="3" t="s">
        <v>45</v>
      </c>
      <c r="D10" s="49"/>
      <c r="E10" s="5">
        <v>4479.6499999999996</v>
      </c>
      <c r="F10" s="5">
        <v>12.86</v>
      </c>
      <c r="G10" s="51"/>
      <c r="H10" s="53"/>
      <c r="I10" s="44"/>
    </row>
    <row r="11" spans="1:11" ht="33.950000000000003" customHeight="1">
      <c r="A11" s="2">
        <f t="shared" si="0"/>
        <v>8</v>
      </c>
      <c r="B11" s="3">
        <v>43160</v>
      </c>
      <c r="C11" s="3" t="s">
        <v>46</v>
      </c>
      <c r="D11" s="49"/>
      <c r="E11" s="5">
        <v>4280.05</v>
      </c>
      <c r="F11" s="5">
        <v>14.79</v>
      </c>
      <c r="G11" s="51"/>
      <c r="H11" s="53"/>
      <c r="I11" s="44"/>
    </row>
    <row r="12" spans="1:11" ht="33.950000000000003" customHeight="1">
      <c r="A12" s="2">
        <f t="shared" si="0"/>
        <v>9</v>
      </c>
      <c r="B12" s="3">
        <v>43160</v>
      </c>
      <c r="C12" s="3" t="s">
        <v>47</v>
      </c>
      <c r="D12" s="48"/>
      <c r="E12" s="5">
        <v>4837.97</v>
      </c>
      <c r="F12" s="5">
        <v>21.2</v>
      </c>
      <c r="G12" s="52"/>
      <c r="H12" s="46"/>
      <c r="I12" s="39"/>
    </row>
    <row r="13" spans="1:11" ht="33.950000000000003" customHeight="1">
      <c r="A13" s="2">
        <f t="shared" si="0"/>
        <v>10</v>
      </c>
      <c r="B13" s="3">
        <v>43160</v>
      </c>
      <c r="C13" s="12" t="s">
        <v>19</v>
      </c>
      <c r="D13" s="4" t="s">
        <v>5</v>
      </c>
      <c r="E13" s="7">
        <v>1936.36</v>
      </c>
      <c r="F13" s="7">
        <f>80000/10000</f>
        <v>8</v>
      </c>
      <c r="G13" s="8" t="s">
        <v>6</v>
      </c>
      <c r="H13" s="7">
        <v>7.55</v>
      </c>
      <c r="I13" s="6">
        <v>0.45</v>
      </c>
      <c r="J13" s="1"/>
    </row>
    <row r="14" spans="1:11" ht="33.950000000000003" customHeight="1">
      <c r="A14" s="2">
        <f t="shared" ref="A14:A36" si="1">A13+1</f>
        <v>11</v>
      </c>
      <c r="B14" s="3">
        <v>43160</v>
      </c>
      <c r="C14" s="12" t="s">
        <v>20</v>
      </c>
      <c r="D14" s="4" t="s">
        <v>5</v>
      </c>
      <c r="E14" s="5">
        <v>1179.02</v>
      </c>
      <c r="F14" s="5">
        <f>61100/10000</f>
        <v>6.11</v>
      </c>
      <c r="G14" s="4">
        <v>21564425</v>
      </c>
      <c r="H14" s="5">
        <v>5.76</v>
      </c>
      <c r="I14" s="6">
        <v>0.35</v>
      </c>
      <c r="J14" s="13"/>
      <c r="K14" s="1"/>
    </row>
    <row r="15" spans="1:11" ht="33.950000000000003" customHeight="1">
      <c r="A15" s="2">
        <f t="shared" si="1"/>
        <v>12</v>
      </c>
      <c r="B15" s="3">
        <v>43160</v>
      </c>
      <c r="C15" s="12" t="s">
        <v>21</v>
      </c>
      <c r="D15" s="47" t="s">
        <v>48</v>
      </c>
      <c r="E15" s="5">
        <f>3509885.13/10000</f>
        <v>350.98851300000001</v>
      </c>
      <c r="F15" s="5">
        <v>2.4932318800000002</v>
      </c>
      <c r="G15" s="50">
        <v>22441472</v>
      </c>
      <c r="H15" s="45">
        <v>61.69</v>
      </c>
      <c r="I15" s="38">
        <v>3.7</v>
      </c>
      <c r="J15" s="13"/>
      <c r="K15" s="1"/>
    </row>
    <row r="16" spans="1:11" s="9" customFormat="1" ht="33.950000000000003" customHeight="1">
      <c r="A16" s="2">
        <f t="shared" si="1"/>
        <v>13</v>
      </c>
      <c r="B16" s="3">
        <v>43160</v>
      </c>
      <c r="C16" s="12" t="s">
        <v>22</v>
      </c>
      <c r="D16" s="49"/>
      <c r="E16" s="5">
        <f>13138662.82/10000</f>
        <v>1313.866282</v>
      </c>
      <c r="F16" s="5">
        <v>12.322794520000004</v>
      </c>
      <c r="G16" s="51"/>
      <c r="H16" s="53"/>
      <c r="I16" s="44"/>
      <c r="J16" s="13"/>
      <c r="K16" s="1"/>
    </row>
    <row r="17" spans="1:11" s="9" customFormat="1" ht="33.950000000000003" customHeight="1">
      <c r="A17" s="2">
        <f t="shared" si="1"/>
        <v>14</v>
      </c>
      <c r="B17" s="3">
        <v>43160</v>
      </c>
      <c r="C17" s="12" t="s">
        <v>23</v>
      </c>
      <c r="D17" s="49"/>
      <c r="E17" s="5">
        <f>4729163.92/10000</f>
        <v>472.91639199999997</v>
      </c>
      <c r="F17" s="5">
        <v>3.3639250399999989</v>
      </c>
      <c r="G17" s="51"/>
      <c r="H17" s="53"/>
      <c r="I17" s="44"/>
      <c r="J17" s="13"/>
      <c r="K17" s="1"/>
    </row>
    <row r="18" spans="1:11" s="9" customFormat="1" ht="33.950000000000003" customHeight="1">
      <c r="A18" s="2">
        <f t="shared" si="1"/>
        <v>15</v>
      </c>
      <c r="B18" s="3">
        <v>43160</v>
      </c>
      <c r="C18" s="12" t="s">
        <v>24</v>
      </c>
      <c r="D18" s="49"/>
      <c r="E18" s="5">
        <f>9608424.22/10000</f>
        <v>960.84242200000006</v>
      </c>
      <c r="F18" s="5">
        <v>9.5110002000000033</v>
      </c>
      <c r="G18" s="51"/>
      <c r="H18" s="53"/>
      <c r="I18" s="44"/>
      <c r="J18" s="13"/>
      <c r="K18" s="1"/>
    </row>
    <row r="19" spans="1:11" s="9" customFormat="1" ht="33.950000000000003" customHeight="1">
      <c r="A19" s="2">
        <f t="shared" si="1"/>
        <v>16</v>
      </c>
      <c r="B19" s="3">
        <v>43160</v>
      </c>
      <c r="C19" s="12" t="s">
        <v>25</v>
      </c>
      <c r="D19" s="49"/>
      <c r="E19" s="5">
        <f>15017550.21/10000</f>
        <v>1501.7550210000002</v>
      </c>
      <c r="F19" s="5">
        <v>18.27</v>
      </c>
      <c r="G19" s="51"/>
      <c r="H19" s="53"/>
      <c r="I19" s="44"/>
      <c r="J19" s="13"/>
      <c r="K19" s="1"/>
    </row>
    <row r="20" spans="1:11" s="9" customFormat="1" ht="33.950000000000003" customHeight="1">
      <c r="A20" s="2">
        <f t="shared" si="1"/>
        <v>17</v>
      </c>
      <c r="B20" s="3">
        <v>43160</v>
      </c>
      <c r="C20" s="12" t="s">
        <v>26</v>
      </c>
      <c r="D20" s="48"/>
      <c r="E20" s="5">
        <f>11520878.03/10000</f>
        <v>1152.0878029999999</v>
      </c>
      <c r="F20" s="5">
        <v>19.430842959999996</v>
      </c>
      <c r="G20" s="52"/>
      <c r="H20" s="46"/>
      <c r="I20" s="39"/>
      <c r="J20" s="13"/>
      <c r="K20" s="1"/>
    </row>
    <row r="21" spans="1:11" s="9" customFormat="1" ht="33.950000000000003" customHeight="1">
      <c r="A21" s="2">
        <f t="shared" si="1"/>
        <v>18</v>
      </c>
      <c r="B21" s="3">
        <v>43160</v>
      </c>
      <c r="C21" s="12" t="s">
        <v>27</v>
      </c>
      <c r="D21" s="47" t="s">
        <v>7</v>
      </c>
      <c r="E21" s="5">
        <f>8253478.4/10000</f>
        <v>825.34784000000002</v>
      </c>
      <c r="F21" s="5">
        <v>9.5923733599999998</v>
      </c>
      <c r="G21" s="50">
        <v>22441471</v>
      </c>
      <c r="H21" s="45">
        <v>47.17</v>
      </c>
      <c r="I21" s="38">
        <v>2.83</v>
      </c>
      <c r="J21" s="13"/>
      <c r="K21" s="1"/>
    </row>
    <row r="22" spans="1:11" s="9" customFormat="1" ht="33.950000000000003" customHeight="1">
      <c r="A22" s="2">
        <f t="shared" si="1"/>
        <v>19</v>
      </c>
      <c r="B22" s="3">
        <v>43160</v>
      </c>
      <c r="C22" s="12" t="s">
        <v>28</v>
      </c>
      <c r="D22" s="49"/>
      <c r="E22" s="5">
        <f>3043224.1/10000</f>
        <v>304.32240999999999</v>
      </c>
      <c r="F22" s="5">
        <v>6.2112759200000003</v>
      </c>
      <c r="G22" s="51"/>
      <c r="H22" s="53"/>
      <c r="I22" s="44"/>
      <c r="J22" s="13"/>
      <c r="K22" s="1"/>
    </row>
    <row r="23" spans="1:11" s="9" customFormat="1" ht="33.950000000000003" customHeight="1">
      <c r="A23" s="2">
        <f t="shared" si="1"/>
        <v>20</v>
      </c>
      <c r="B23" s="3">
        <v>43160</v>
      </c>
      <c r="C23" s="12" t="s">
        <v>29</v>
      </c>
      <c r="D23" s="49"/>
      <c r="E23" s="5">
        <f>12467471.78/10000</f>
        <v>1246.7471779999998</v>
      </c>
      <c r="F23" s="5">
        <v>12.36</v>
      </c>
      <c r="G23" s="51"/>
      <c r="H23" s="53"/>
      <c r="I23" s="44"/>
      <c r="J23" s="13"/>
      <c r="K23" s="1"/>
    </row>
    <row r="24" spans="1:11" s="9" customFormat="1" ht="33.950000000000003" customHeight="1">
      <c r="A24" s="2">
        <f t="shared" si="1"/>
        <v>21</v>
      </c>
      <c r="B24" s="3">
        <v>43160</v>
      </c>
      <c r="C24" s="12" t="s">
        <v>30</v>
      </c>
      <c r="D24" s="49"/>
      <c r="E24" s="5">
        <f>9957506.98/10000</f>
        <v>995.75069800000006</v>
      </c>
      <c r="F24" s="5">
        <v>11.995363920000003</v>
      </c>
      <c r="G24" s="51"/>
      <c r="H24" s="53"/>
      <c r="I24" s="44"/>
      <c r="J24" s="13"/>
      <c r="K24" s="1"/>
    </row>
    <row r="25" spans="1:11" s="9" customFormat="1" ht="33.950000000000003" customHeight="1">
      <c r="A25" s="2">
        <f t="shared" si="1"/>
        <v>22</v>
      </c>
      <c r="B25" s="3">
        <v>43160</v>
      </c>
      <c r="C25" s="12" t="s">
        <v>31</v>
      </c>
      <c r="D25" s="48"/>
      <c r="E25" s="5">
        <f>3434908.57/10000</f>
        <v>343.49085700000001</v>
      </c>
      <c r="F25" s="5">
        <v>9.8420191999999993</v>
      </c>
      <c r="G25" s="52"/>
      <c r="H25" s="46"/>
      <c r="I25" s="39"/>
      <c r="J25" s="13"/>
      <c r="K25" s="1"/>
    </row>
    <row r="26" spans="1:11" ht="30.75" customHeight="1">
      <c r="A26" s="2">
        <f t="shared" si="1"/>
        <v>23</v>
      </c>
      <c r="B26" s="3">
        <v>43221</v>
      </c>
      <c r="C26" s="12" t="s">
        <v>32</v>
      </c>
      <c r="D26" s="47" t="s">
        <v>4</v>
      </c>
      <c r="E26" s="5">
        <f>41541451.47/10000</f>
        <v>4154.1451470000002</v>
      </c>
      <c r="F26" s="5">
        <f>389927.4376/10000</f>
        <v>38.992743760000003</v>
      </c>
      <c r="G26" s="50">
        <v>22442477</v>
      </c>
      <c r="H26" s="45">
        <v>79.5</v>
      </c>
      <c r="I26" s="38">
        <v>4.7699999999999996</v>
      </c>
      <c r="J26" s="13"/>
      <c r="K26" s="1"/>
    </row>
    <row r="27" spans="1:11" s="14" customFormat="1" ht="28.5" customHeight="1">
      <c r="A27" s="2">
        <f t="shared" si="1"/>
        <v>24</v>
      </c>
      <c r="B27" s="3">
        <v>43221</v>
      </c>
      <c r="C27" s="12" t="s">
        <v>33</v>
      </c>
      <c r="D27" s="48"/>
      <c r="E27" s="5">
        <f>47323576.31/10000</f>
        <v>4732.3576309999999</v>
      </c>
      <c r="F27" s="5">
        <v>45.28</v>
      </c>
      <c r="G27" s="52"/>
      <c r="H27" s="46"/>
      <c r="I27" s="39"/>
      <c r="J27" s="13"/>
      <c r="K27" s="1"/>
    </row>
    <row r="28" spans="1:11" s="14" customFormat="1" ht="41.25" customHeight="1">
      <c r="A28" s="2">
        <f t="shared" si="1"/>
        <v>25</v>
      </c>
      <c r="B28" s="3">
        <v>43252</v>
      </c>
      <c r="C28" s="12" t="s">
        <v>34</v>
      </c>
      <c r="D28" s="47" t="s">
        <v>4</v>
      </c>
      <c r="E28" s="5">
        <f>29136392.74/10000</f>
        <v>2913.6392739999997</v>
      </c>
      <c r="F28" s="5">
        <v>10.84</v>
      </c>
      <c r="G28" s="50">
        <v>22441491</v>
      </c>
      <c r="H28" s="45">
        <v>21.04</v>
      </c>
      <c r="I28" s="38">
        <v>1.26</v>
      </c>
      <c r="J28" s="13"/>
      <c r="K28" s="1"/>
    </row>
    <row r="29" spans="1:11" s="14" customFormat="1" ht="36" customHeight="1">
      <c r="A29" s="2">
        <f t="shared" si="1"/>
        <v>26</v>
      </c>
      <c r="B29" s="3">
        <v>43252</v>
      </c>
      <c r="C29" s="12" t="s">
        <v>35</v>
      </c>
      <c r="D29" s="48"/>
      <c r="E29" s="5">
        <f>15459431.99/10000</f>
        <v>1545.943199</v>
      </c>
      <c r="F29" s="5">
        <v>11.46</v>
      </c>
      <c r="G29" s="52"/>
      <c r="H29" s="46"/>
      <c r="I29" s="39"/>
      <c r="J29" s="13"/>
      <c r="K29" s="1"/>
    </row>
    <row r="30" spans="1:11" ht="29.25" customHeight="1">
      <c r="A30" s="2">
        <f t="shared" si="1"/>
        <v>27</v>
      </c>
      <c r="B30" s="3">
        <v>43344</v>
      </c>
      <c r="C30" s="12" t="s">
        <v>36</v>
      </c>
      <c r="D30" s="19" t="s">
        <v>4</v>
      </c>
      <c r="E30" s="5">
        <v>3341.09</v>
      </c>
      <c r="F30" s="5">
        <f>99513/10000</f>
        <v>9.9512999999999998</v>
      </c>
      <c r="G30" s="4">
        <v>22441501</v>
      </c>
      <c r="H30" s="5">
        <v>9.39</v>
      </c>
      <c r="I30" s="6">
        <v>0.56000000000000005</v>
      </c>
      <c r="J30" s="13"/>
      <c r="K30" s="1"/>
    </row>
    <row r="31" spans="1:11" ht="30" customHeight="1">
      <c r="A31" s="2">
        <f t="shared" si="1"/>
        <v>28</v>
      </c>
      <c r="B31" s="3">
        <v>43405</v>
      </c>
      <c r="C31" s="12" t="s">
        <v>43</v>
      </c>
      <c r="D31" s="3" t="s">
        <v>8</v>
      </c>
      <c r="E31" s="5">
        <v>3550</v>
      </c>
      <c r="F31" s="5">
        <f>152650/10000</f>
        <v>15.265000000000001</v>
      </c>
      <c r="G31" s="4">
        <v>24371935</v>
      </c>
      <c r="H31" s="5">
        <v>14.4</v>
      </c>
      <c r="I31" s="6">
        <v>0.86</v>
      </c>
      <c r="J31" s="13"/>
      <c r="K31" s="1"/>
    </row>
    <row r="32" spans="1:11" s="14" customFormat="1" ht="30" customHeight="1">
      <c r="A32" s="21"/>
      <c r="B32" s="26" t="s">
        <v>50</v>
      </c>
      <c r="C32" s="27"/>
      <c r="D32" s="28"/>
      <c r="E32" s="24"/>
      <c r="F32" s="24"/>
      <c r="G32" s="29"/>
      <c r="H32" s="40">
        <v>336.22629999999998</v>
      </c>
      <c r="I32" s="41"/>
      <c r="J32" s="13"/>
      <c r="K32" s="1"/>
    </row>
    <row r="33" spans="1:11" ht="33.950000000000003" customHeight="1">
      <c r="A33" s="2">
        <f>A31+1</f>
        <v>29</v>
      </c>
      <c r="B33" s="3">
        <v>43490</v>
      </c>
      <c r="C33" s="12" t="s">
        <v>37</v>
      </c>
      <c r="D33" s="47" t="s">
        <v>4</v>
      </c>
      <c r="E33" s="5">
        <f>46874522.2/10000</f>
        <v>4687.4522200000001</v>
      </c>
      <c r="F33" s="5">
        <v>17.95</v>
      </c>
      <c r="G33" s="50">
        <v>24371965</v>
      </c>
      <c r="H33" s="54">
        <v>18.25</v>
      </c>
      <c r="I33" s="38">
        <v>1.1000000000000001</v>
      </c>
      <c r="J33" s="13"/>
      <c r="K33" s="1"/>
    </row>
    <row r="34" spans="1:11" s="14" customFormat="1" ht="33.950000000000003" customHeight="1">
      <c r="A34" s="2">
        <f t="shared" si="1"/>
        <v>30</v>
      </c>
      <c r="B34" s="3">
        <v>43490</v>
      </c>
      <c r="C34" s="12" t="s">
        <v>38</v>
      </c>
      <c r="D34" s="48"/>
      <c r="E34" s="5">
        <f>13974471/10000</f>
        <v>1397.4471000000001</v>
      </c>
      <c r="F34" s="5">
        <v>1.4</v>
      </c>
      <c r="G34" s="52"/>
      <c r="H34" s="55"/>
      <c r="I34" s="39"/>
      <c r="J34" s="13"/>
      <c r="K34" s="1"/>
    </row>
    <row r="35" spans="1:11" ht="33.950000000000003" customHeight="1">
      <c r="A35" s="2">
        <f t="shared" si="1"/>
        <v>31</v>
      </c>
      <c r="B35" s="3">
        <v>43550</v>
      </c>
      <c r="C35" s="12" t="s">
        <v>39</v>
      </c>
      <c r="D35" s="47" t="s">
        <v>4</v>
      </c>
      <c r="E35" s="5">
        <f>48914374.94/10000</f>
        <v>4891.4374939999998</v>
      </c>
      <c r="F35" s="5">
        <f>215306.2298/10000</f>
        <v>21.53062298</v>
      </c>
      <c r="G35" s="50">
        <v>24371961</v>
      </c>
      <c r="H35" s="54">
        <v>39.49</v>
      </c>
      <c r="I35" s="38">
        <v>2.37</v>
      </c>
      <c r="J35" s="13"/>
      <c r="K35" s="1"/>
    </row>
    <row r="36" spans="1:11" s="14" customFormat="1" ht="33.950000000000003" customHeight="1">
      <c r="A36" s="2">
        <f t="shared" si="1"/>
        <v>32</v>
      </c>
      <c r="B36" s="3">
        <v>43550</v>
      </c>
      <c r="C36" s="12" t="s">
        <v>40</v>
      </c>
      <c r="D36" s="48"/>
      <c r="E36" s="5">
        <f>43598708.94/10000</f>
        <v>4359.8708939999997</v>
      </c>
      <c r="F36" s="5">
        <f>203246.6776/10000</f>
        <v>20.324667760000001</v>
      </c>
      <c r="G36" s="52"/>
      <c r="H36" s="55"/>
      <c r="I36" s="39"/>
      <c r="J36" s="13"/>
      <c r="K36" s="1"/>
    </row>
    <row r="37" spans="1:11" s="14" customFormat="1" ht="33.950000000000003" customHeight="1">
      <c r="A37" s="2">
        <v>33</v>
      </c>
      <c r="B37" s="3">
        <v>43586</v>
      </c>
      <c r="C37" s="12" t="s">
        <v>41</v>
      </c>
      <c r="D37" s="17" t="s">
        <v>42</v>
      </c>
      <c r="E37" s="5">
        <v>4700</v>
      </c>
      <c r="F37" s="5">
        <v>37.729999999999997</v>
      </c>
      <c r="G37" s="15">
        <v>48893977</v>
      </c>
      <c r="H37" s="16">
        <v>35.590000000000003</v>
      </c>
      <c r="I37" s="6">
        <v>2.14</v>
      </c>
      <c r="J37" s="13"/>
      <c r="K37" s="1"/>
    </row>
    <row r="38" spans="1:11" s="14" customFormat="1" ht="47.25" customHeight="1">
      <c r="A38" s="2">
        <v>34</v>
      </c>
      <c r="B38" s="3">
        <v>43617</v>
      </c>
      <c r="C38" s="12" t="s">
        <v>53</v>
      </c>
      <c r="D38" s="17" t="s">
        <v>54</v>
      </c>
      <c r="E38" s="5"/>
      <c r="F38" s="5">
        <v>29.77</v>
      </c>
      <c r="G38" s="20" t="s">
        <v>55</v>
      </c>
      <c r="H38" s="5">
        <v>28.08</v>
      </c>
      <c r="I38" s="6">
        <v>1.69</v>
      </c>
      <c r="J38" s="13"/>
      <c r="K38" s="1"/>
    </row>
    <row r="39" spans="1:11" s="14" customFormat="1" ht="33.950000000000003" customHeight="1">
      <c r="A39" s="21"/>
      <c r="B39" s="26" t="s">
        <v>51</v>
      </c>
      <c r="C39" s="27"/>
      <c r="D39" s="30"/>
      <c r="E39" s="24"/>
      <c r="F39" s="24"/>
      <c r="G39" s="31"/>
      <c r="H39" s="40">
        <v>128.71</v>
      </c>
      <c r="I39" s="41"/>
      <c r="J39" s="13"/>
      <c r="K39" s="1"/>
    </row>
    <row r="40" spans="1:11" ht="33.950000000000003" customHeight="1">
      <c r="A40" s="2" t="s">
        <v>9</v>
      </c>
      <c r="B40" s="3"/>
      <c r="C40" s="3"/>
      <c r="D40" s="3"/>
      <c r="E40" s="5"/>
      <c r="F40" s="5"/>
      <c r="G40" s="4"/>
      <c r="H40" s="42">
        <f>H7+H32+H39</f>
        <v>553.33630000000005</v>
      </c>
      <c r="I40" s="43"/>
    </row>
    <row r="41" spans="1:11" ht="14.25">
      <c r="C41" s="9"/>
      <c r="E41" s="18"/>
    </row>
  </sheetData>
  <mergeCells count="36">
    <mergeCell ref="D33:D34"/>
    <mergeCell ref="D35:D36"/>
    <mergeCell ref="G33:G34"/>
    <mergeCell ref="H33:H34"/>
    <mergeCell ref="H35:H36"/>
    <mergeCell ref="G35:G36"/>
    <mergeCell ref="G26:G27"/>
    <mergeCell ref="H26:H27"/>
    <mergeCell ref="D28:D29"/>
    <mergeCell ref="D26:D27"/>
    <mergeCell ref="G28:G29"/>
    <mergeCell ref="H28:H29"/>
    <mergeCell ref="G15:G20"/>
    <mergeCell ref="H15:H20"/>
    <mergeCell ref="G21:G25"/>
    <mergeCell ref="H21:H25"/>
    <mergeCell ref="D15:D20"/>
    <mergeCell ref="D21:D25"/>
    <mergeCell ref="A1:I1"/>
    <mergeCell ref="H3:H4"/>
    <mergeCell ref="D3:D4"/>
    <mergeCell ref="D8:D12"/>
    <mergeCell ref="G8:G12"/>
    <mergeCell ref="H8:H12"/>
    <mergeCell ref="I3:I4"/>
    <mergeCell ref="I8:I12"/>
    <mergeCell ref="H7:I7"/>
    <mergeCell ref="I35:I36"/>
    <mergeCell ref="H32:I32"/>
    <mergeCell ref="H39:I39"/>
    <mergeCell ref="H40:I40"/>
    <mergeCell ref="I15:I20"/>
    <mergeCell ref="I21:I25"/>
    <mergeCell ref="I26:I27"/>
    <mergeCell ref="I28:I29"/>
    <mergeCell ref="I33:I34"/>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J39"/>
  <sheetViews>
    <sheetView topLeftCell="A7" zoomScaleNormal="100" workbookViewId="0">
      <selection activeCell="C9" sqref="C9"/>
    </sheetView>
  </sheetViews>
  <sheetFormatPr defaultColWidth="9" defaultRowHeight="13.5"/>
  <cols>
    <col min="1" max="1" width="5.25" customWidth="1"/>
    <col min="2" max="2" width="12" customWidth="1"/>
    <col min="3" max="3" width="27" customWidth="1"/>
    <col min="4" max="4" width="23.375" customWidth="1"/>
    <col min="5" max="5" width="10.875" customWidth="1"/>
    <col min="6" max="6" width="9.875" customWidth="1"/>
    <col min="7" max="7" width="11.25" customWidth="1"/>
    <col min="8" max="8" width="11.375" customWidth="1"/>
    <col min="9" max="9" width="10.75" customWidth="1"/>
    <col min="10" max="10" width="10.375" customWidth="1"/>
  </cols>
  <sheetData>
    <row r="1" spans="1:10" ht="38.25" customHeight="1">
      <c r="A1" s="10" t="s">
        <v>0</v>
      </c>
      <c r="B1" s="10" t="s">
        <v>1</v>
      </c>
      <c r="C1" s="10" t="s">
        <v>2</v>
      </c>
      <c r="D1" s="10" t="s">
        <v>10</v>
      </c>
      <c r="E1" s="10" t="s">
        <v>11</v>
      </c>
      <c r="F1" s="10" t="s">
        <v>12</v>
      </c>
      <c r="G1" s="10" t="s">
        <v>3</v>
      </c>
      <c r="H1" s="11" t="s">
        <v>18</v>
      </c>
      <c r="I1" s="32" t="s">
        <v>52</v>
      </c>
      <c r="J1" s="32" t="s">
        <v>56</v>
      </c>
    </row>
    <row r="2" spans="1:10" ht="34.5" hidden="1" customHeight="1">
      <c r="A2" s="2">
        <v>1</v>
      </c>
      <c r="B2" s="3">
        <v>42795</v>
      </c>
      <c r="C2" s="3" t="s">
        <v>14</v>
      </c>
      <c r="D2" s="47" t="s">
        <v>4</v>
      </c>
      <c r="E2" s="5">
        <v>3406.11</v>
      </c>
      <c r="F2" s="5">
        <v>40</v>
      </c>
      <c r="G2" s="4">
        <v>42209726</v>
      </c>
      <c r="H2" s="45">
        <f>H4-I2</f>
        <v>77.37</v>
      </c>
      <c r="I2" s="38">
        <v>4.6399999999999997</v>
      </c>
      <c r="J2" s="45">
        <v>82.01</v>
      </c>
    </row>
    <row r="3" spans="1:10" ht="33" hidden="1" customHeight="1">
      <c r="A3" s="2">
        <v>2</v>
      </c>
      <c r="B3" s="3">
        <v>42795</v>
      </c>
      <c r="C3" s="3" t="s">
        <v>13</v>
      </c>
      <c r="D3" s="48"/>
      <c r="E3" s="5">
        <v>3610</v>
      </c>
      <c r="F3" s="5">
        <v>42.01</v>
      </c>
      <c r="G3" s="4">
        <v>42209726</v>
      </c>
      <c r="H3" s="46"/>
      <c r="I3" s="39"/>
      <c r="J3" s="46"/>
    </row>
    <row r="4" spans="1:10" ht="20.25" hidden="1" customHeight="1">
      <c r="A4" s="21"/>
      <c r="B4" s="26" t="s">
        <v>49</v>
      </c>
      <c r="C4" s="22"/>
      <c r="D4" s="23"/>
      <c r="E4" s="24"/>
      <c r="F4" s="24"/>
      <c r="G4" s="25"/>
      <c r="H4" s="40">
        <v>82.01</v>
      </c>
      <c r="I4" s="41"/>
      <c r="J4" s="35"/>
    </row>
    <row r="5" spans="1:10" ht="47.25" hidden="1" customHeight="1">
      <c r="A5" s="2">
        <f>A3+1</f>
        <v>3</v>
      </c>
      <c r="B5" s="3">
        <v>76003</v>
      </c>
      <c r="C5" s="3" t="s">
        <v>15</v>
      </c>
      <c r="D5" s="4" t="s">
        <v>5</v>
      </c>
      <c r="E5" s="5">
        <v>140.72</v>
      </c>
      <c r="F5" s="5">
        <f>18170/10000</f>
        <v>1.8169999999999999</v>
      </c>
      <c r="G5" s="4">
        <v>42209734</v>
      </c>
      <c r="H5" s="5">
        <v>1.72</v>
      </c>
      <c r="I5" s="6">
        <v>0.1</v>
      </c>
      <c r="J5" s="35"/>
    </row>
    <row r="6" spans="1:10" ht="44.25" hidden="1" customHeight="1">
      <c r="A6" s="2">
        <f t="shared" ref="A6:A33" si="0">A5+1</f>
        <v>4</v>
      </c>
      <c r="B6" s="3">
        <v>43160</v>
      </c>
      <c r="C6" s="3" t="s">
        <v>16</v>
      </c>
      <c r="D6" s="4" t="s">
        <v>5</v>
      </c>
      <c r="E6" s="5">
        <v>615.34</v>
      </c>
      <c r="F6" s="5">
        <f>45720/10000</f>
        <v>4.5720000000000001</v>
      </c>
      <c r="G6" s="4">
        <v>42209738</v>
      </c>
      <c r="H6" s="5">
        <v>4.3099999999999996</v>
      </c>
      <c r="I6" s="6">
        <v>0.26</v>
      </c>
      <c r="J6" s="35"/>
    </row>
    <row r="7" spans="1:10" ht="39" customHeight="1">
      <c r="A7" s="2">
        <v>1</v>
      </c>
      <c r="B7" s="3">
        <v>43160</v>
      </c>
      <c r="C7" s="3" t="s">
        <v>17</v>
      </c>
      <c r="D7" s="47" t="s">
        <v>4</v>
      </c>
      <c r="E7" s="5">
        <f>22616882.84/10000</f>
        <v>2261.6882839999998</v>
      </c>
      <c r="F7" s="5">
        <f>69896.0008/10000</f>
        <v>6.9896000799999998</v>
      </c>
      <c r="G7" s="50">
        <v>22441468</v>
      </c>
      <c r="H7" s="45">
        <v>70.7</v>
      </c>
      <c r="I7" s="38">
        <v>4.24</v>
      </c>
      <c r="J7" s="56">
        <v>74.94</v>
      </c>
    </row>
    <row r="8" spans="1:10" ht="48" customHeight="1">
      <c r="A8" s="2">
        <v>2</v>
      </c>
      <c r="B8" s="3">
        <v>43160</v>
      </c>
      <c r="C8" s="3" t="s">
        <v>44</v>
      </c>
      <c r="D8" s="49"/>
      <c r="E8" s="5">
        <v>4869.03</v>
      </c>
      <c r="F8" s="5">
        <v>19.100000000000001</v>
      </c>
      <c r="G8" s="51"/>
      <c r="H8" s="53"/>
      <c r="I8" s="44"/>
      <c r="J8" s="57"/>
    </row>
    <row r="9" spans="1:10" ht="55.5" customHeight="1">
      <c r="A9" s="2">
        <f t="shared" si="0"/>
        <v>3</v>
      </c>
      <c r="B9" s="3">
        <v>43160</v>
      </c>
      <c r="C9" s="3" t="s">
        <v>45</v>
      </c>
      <c r="D9" s="49"/>
      <c r="E9" s="5">
        <v>4479.6499999999996</v>
      </c>
      <c r="F9" s="5">
        <v>12.86</v>
      </c>
      <c r="G9" s="51"/>
      <c r="H9" s="53"/>
      <c r="I9" s="44"/>
      <c r="J9" s="57"/>
    </row>
    <row r="10" spans="1:10" ht="49.5" customHeight="1">
      <c r="A10" s="2">
        <f t="shared" si="0"/>
        <v>4</v>
      </c>
      <c r="B10" s="3">
        <v>43160</v>
      </c>
      <c r="C10" s="3" t="s">
        <v>46</v>
      </c>
      <c r="D10" s="49"/>
      <c r="E10" s="5">
        <v>4280.05</v>
      </c>
      <c r="F10" s="5">
        <v>14.79</v>
      </c>
      <c r="G10" s="51"/>
      <c r="H10" s="53"/>
      <c r="I10" s="44"/>
      <c r="J10" s="57"/>
    </row>
    <row r="11" spans="1:10" ht="42.75" customHeight="1">
      <c r="A11" s="2">
        <f t="shared" si="0"/>
        <v>5</v>
      </c>
      <c r="B11" s="3">
        <v>43160</v>
      </c>
      <c r="C11" s="3" t="s">
        <v>47</v>
      </c>
      <c r="D11" s="48"/>
      <c r="E11" s="5">
        <v>4837.97</v>
      </c>
      <c r="F11" s="5">
        <v>21.2</v>
      </c>
      <c r="G11" s="52"/>
      <c r="H11" s="46"/>
      <c r="I11" s="39"/>
      <c r="J11" s="58"/>
    </row>
    <row r="12" spans="1:10" ht="42" customHeight="1">
      <c r="A12" s="2">
        <f t="shared" si="0"/>
        <v>6</v>
      </c>
      <c r="B12" s="3">
        <v>43160</v>
      </c>
      <c r="C12" s="12" t="s">
        <v>19</v>
      </c>
      <c r="D12" s="4" t="s">
        <v>5</v>
      </c>
      <c r="E12" s="7">
        <v>1936.36</v>
      </c>
      <c r="F12" s="7">
        <f>80000/10000</f>
        <v>8</v>
      </c>
      <c r="G12" s="8" t="s">
        <v>6</v>
      </c>
      <c r="H12" s="7">
        <v>7.55</v>
      </c>
      <c r="I12" s="6">
        <v>0.45</v>
      </c>
      <c r="J12" s="35"/>
    </row>
    <row r="13" spans="1:10" ht="45" customHeight="1">
      <c r="A13" s="2">
        <f t="shared" si="0"/>
        <v>7</v>
      </c>
      <c r="B13" s="3">
        <v>43160</v>
      </c>
      <c r="C13" s="12" t="s">
        <v>20</v>
      </c>
      <c r="D13" s="4" t="s">
        <v>5</v>
      </c>
      <c r="E13" s="5">
        <v>1179.02</v>
      </c>
      <c r="F13" s="5">
        <f>61100/10000</f>
        <v>6.11</v>
      </c>
      <c r="G13" s="4">
        <v>21564425</v>
      </c>
      <c r="H13" s="5">
        <v>5.76</v>
      </c>
      <c r="I13" s="6">
        <v>0.35</v>
      </c>
      <c r="J13" s="35"/>
    </row>
    <row r="14" spans="1:10" ht="46.5" customHeight="1">
      <c r="A14" s="2">
        <v>1</v>
      </c>
      <c r="B14" s="3">
        <v>43160</v>
      </c>
      <c r="C14" s="12" t="s">
        <v>21</v>
      </c>
      <c r="D14" s="47" t="s">
        <v>48</v>
      </c>
      <c r="E14" s="5">
        <f>3509885.13/10000</f>
        <v>350.98851300000001</v>
      </c>
      <c r="F14" s="5">
        <v>2.4932318800000002</v>
      </c>
      <c r="G14" s="50">
        <v>22441472</v>
      </c>
      <c r="H14" s="45">
        <v>61.69</v>
      </c>
      <c r="I14" s="38">
        <v>3.7</v>
      </c>
      <c r="J14" s="38">
        <v>65.39</v>
      </c>
    </row>
    <row r="15" spans="1:10" ht="36" customHeight="1">
      <c r="A15" s="2">
        <f t="shared" si="0"/>
        <v>2</v>
      </c>
      <c r="B15" s="3">
        <v>43160</v>
      </c>
      <c r="C15" s="12" t="s">
        <v>22</v>
      </c>
      <c r="D15" s="49"/>
      <c r="E15" s="5">
        <f>13138662.82/10000</f>
        <v>1313.866282</v>
      </c>
      <c r="F15" s="5">
        <v>12.322794520000004</v>
      </c>
      <c r="G15" s="51"/>
      <c r="H15" s="53"/>
      <c r="I15" s="44"/>
      <c r="J15" s="44"/>
    </row>
    <row r="16" spans="1:10" ht="35.25" customHeight="1">
      <c r="A16" s="2">
        <f t="shared" si="0"/>
        <v>3</v>
      </c>
      <c r="B16" s="3">
        <v>43160</v>
      </c>
      <c r="C16" s="12" t="s">
        <v>23</v>
      </c>
      <c r="D16" s="49"/>
      <c r="E16" s="5">
        <f>4729163.92/10000</f>
        <v>472.91639199999997</v>
      </c>
      <c r="F16" s="5">
        <v>3.3639250399999989</v>
      </c>
      <c r="G16" s="51"/>
      <c r="H16" s="53"/>
      <c r="I16" s="44"/>
      <c r="J16" s="44"/>
    </row>
    <row r="17" spans="1:10" ht="43.5" customHeight="1">
      <c r="A17" s="2">
        <f t="shared" si="0"/>
        <v>4</v>
      </c>
      <c r="B17" s="3">
        <v>43160</v>
      </c>
      <c r="C17" s="12" t="s">
        <v>24</v>
      </c>
      <c r="D17" s="49"/>
      <c r="E17" s="5">
        <f>9608424.22/10000</f>
        <v>960.84242200000006</v>
      </c>
      <c r="F17" s="5">
        <v>9.5110002000000033</v>
      </c>
      <c r="G17" s="51"/>
      <c r="H17" s="53"/>
      <c r="I17" s="44"/>
      <c r="J17" s="44"/>
    </row>
    <row r="18" spans="1:10" ht="36.75" customHeight="1">
      <c r="A18" s="2">
        <f t="shared" si="0"/>
        <v>5</v>
      </c>
      <c r="B18" s="3">
        <v>43160</v>
      </c>
      <c r="C18" s="12" t="s">
        <v>25</v>
      </c>
      <c r="D18" s="49"/>
      <c r="E18" s="5">
        <f>15017550.21/10000</f>
        <v>1501.7550210000002</v>
      </c>
      <c r="F18" s="5">
        <v>18.27</v>
      </c>
      <c r="G18" s="51"/>
      <c r="H18" s="53"/>
      <c r="I18" s="44"/>
      <c r="J18" s="44"/>
    </row>
    <row r="19" spans="1:10" ht="42" customHeight="1">
      <c r="A19" s="2">
        <f t="shared" si="0"/>
        <v>6</v>
      </c>
      <c r="B19" s="3">
        <v>43160</v>
      </c>
      <c r="C19" s="12" t="s">
        <v>26</v>
      </c>
      <c r="D19" s="48"/>
      <c r="E19" s="5">
        <f>11520878.03/10000</f>
        <v>1152.0878029999999</v>
      </c>
      <c r="F19" s="5">
        <v>19.430842959999996</v>
      </c>
      <c r="G19" s="52"/>
      <c r="H19" s="46"/>
      <c r="I19" s="39"/>
      <c r="J19" s="39"/>
    </row>
    <row r="20" spans="1:10" ht="49.5" customHeight="1">
      <c r="A20" s="2">
        <v>1</v>
      </c>
      <c r="B20" s="3">
        <v>43160</v>
      </c>
      <c r="C20" s="12" t="s">
        <v>27</v>
      </c>
      <c r="D20" s="47" t="s">
        <v>7</v>
      </c>
      <c r="E20" s="5">
        <f>8253478.4/10000</f>
        <v>825.34784000000002</v>
      </c>
      <c r="F20" s="5">
        <v>9.5923733599999998</v>
      </c>
      <c r="G20" s="50">
        <v>22441471</v>
      </c>
      <c r="H20" s="45">
        <v>47.17</v>
      </c>
      <c r="I20" s="38">
        <v>2.83</v>
      </c>
      <c r="J20" s="38">
        <v>50</v>
      </c>
    </row>
    <row r="21" spans="1:10" ht="45" customHeight="1">
      <c r="A21" s="2">
        <f t="shared" si="0"/>
        <v>2</v>
      </c>
      <c r="B21" s="3">
        <v>43160</v>
      </c>
      <c r="C21" s="12" t="s">
        <v>28</v>
      </c>
      <c r="D21" s="49"/>
      <c r="E21" s="5">
        <f>3043224.1/10000</f>
        <v>304.32240999999999</v>
      </c>
      <c r="F21" s="5">
        <v>6.2112759200000003</v>
      </c>
      <c r="G21" s="51"/>
      <c r="H21" s="53"/>
      <c r="I21" s="44"/>
      <c r="J21" s="44"/>
    </row>
    <row r="22" spans="1:10" ht="47.25" customHeight="1">
      <c r="A22" s="2">
        <f t="shared" si="0"/>
        <v>3</v>
      </c>
      <c r="B22" s="3">
        <v>43160</v>
      </c>
      <c r="C22" s="12" t="s">
        <v>29</v>
      </c>
      <c r="D22" s="49"/>
      <c r="E22" s="5">
        <f>12467471.78/10000</f>
        <v>1246.7471779999998</v>
      </c>
      <c r="F22" s="5">
        <v>12.36</v>
      </c>
      <c r="G22" s="51"/>
      <c r="H22" s="53"/>
      <c r="I22" s="44"/>
      <c r="J22" s="44"/>
    </row>
    <row r="23" spans="1:10" ht="45.75" customHeight="1">
      <c r="A23" s="2">
        <f t="shared" si="0"/>
        <v>4</v>
      </c>
      <c r="B23" s="3">
        <v>43160</v>
      </c>
      <c r="C23" s="12" t="s">
        <v>30</v>
      </c>
      <c r="D23" s="49"/>
      <c r="E23" s="5">
        <f>9957506.98/10000</f>
        <v>995.75069800000006</v>
      </c>
      <c r="F23" s="5">
        <v>11.995363920000003</v>
      </c>
      <c r="G23" s="51"/>
      <c r="H23" s="53"/>
      <c r="I23" s="44"/>
      <c r="J23" s="44"/>
    </row>
    <row r="24" spans="1:10" ht="43.5" customHeight="1">
      <c r="A24" s="2">
        <f t="shared" si="0"/>
        <v>5</v>
      </c>
      <c r="B24" s="3">
        <v>43160</v>
      </c>
      <c r="C24" s="12" t="s">
        <v>31</v>
      </c>
      <c r="D24" s="48"/>
      <c r="E24" s="5">
        <f>3434908.57/10000</f>
        <v>343.49085700000001</v>
      </c>
      <c r="F24" s="5">
        <v>9.8420191999999993</v>
      </c>
      <c r="G24" s="52"/>
      <c r="H24" s="46"/>
      <c r="I24" s="39"/>
      <c r="J24" s="39"/>
    </row>
    <row r="25" spans="1:10" ht="29.25" customHeight="1">
      <c r="A25" s="2">
        <v>1</v>
      </c>
      <c r="B25" s="3">
        <v>43221</v>
      </c>
      <c r="C25" s="12" t="s">
        <v>32</v>
      </c>
      <c r="D25" s="47" t="s">
        <v>4</v>
      </c>
      <c r="E25" s="5">
        <f>41541451.47/10000</f>
        <v>4154.1451470000002</v>
      </c>
      <c r="F25" s="5">
        <f>389927.4376/10000</f>
        <v>38.992743760000003</v>
      </c>
      <c r="G25" s="50">
        <v>22442477</v>
      </c>
      <c r="H25" s="45">
        <v>79.5</v>
      </c>
      <c r="I25" s="38">
        <v>4.7699999999999996</v>
      </c>
      <c r="J25" s="59">
        <v>84.27</v>
      </c>
    </row>
    <row r="26" spans="1:10" ht="36" customHeight="1">
      <c r="A26" s="2">
        <f t="shared" si="0"/>
        <v>2</v>
      </c>
      <c r="B26" s="3">
        <v>43221</v>
      </c>
      <c r="C26" s="12" t="s">
        <v>33</v>
      </c>
      <c r="D26" s="48"/>
      <c r="E26" s="5">
        <f>47323576.31/10000</f>
        <v>4732.3576309999999</v>
      </c>
      <c r="F26" s="5">
        <v>45.28</v>
      </c>
      <c r="G26" s="52"/>
      <c r="H26" s="46"/>
      <c r="I26" s="39"/>
      <c r="J26" s="60"/>
    </row>
    <row r="27" spans="1:10" ht="59.25" customHeight="1">
      <c r="A27" s="2">
        <v>1</v>
      </c>
      <c r="B27" s="3">
        <v>43252</v>
      </c>
      <c r="C27" s="12" t="s">
        <v>34</v>
      </c>
      <c r="D27" s="47" t="s">
        <v>4</v>
      </c>
      <c r="E27" s="5">
        <f>29136392.74/10000</f>
        <v>2913.6392739999997</v>
      </c>
      <c r="F27" s="5">
        <v>10.84</v>
      </c>
      <c r="G27" s="50">
        <v>22441491</v>
      </c>
      <c r="H27" s="45">
        <v>21.04</v>
      </c>
      <c r="I27" s="38">
        <v>1.26</v>
      </c>
      <c r="J27" s="61">
        <v>22.3</v>
      </c>
    </row>
    <row r="28" spans="1:10" ht="43.5" customHeight="1">
      <c r="A28" s="2">
        <f t="shared" si="0"/>
        <v>2</v>
      </c>
      <c r="B28" s="3">
        <v>43252</v>
      </c>
      <c r="C28" s="12" t="s">
        <v>35</v>
      </c>
      <c r="D28" s="48"/>
      <c r="E28" s="5">
        <f>15459431.99/10000</f>
        <v>1545.943199</v>
      </c>
      <c r="F28" s="5">
        <v>11.46</v>
      </c>
      <c r="G28" s="52"/>
      <c r="H28" s="46"/>
      <c r="I28" s="39"/>
      <c r="J28" s="62"/>
    </row>
    <row r="29" spans="1:10" ht="39.75" customHeight="1">
      <c r="A29" s="2"/>
      <c r="B29" s="3">
        <v>43344</v>
      </c>
      <c r="C29" s="12" t="s">
        <v>36</v>
      </c>
      <c r="D29" s="19" t="s">
        <v>4</v>
      </c>
      <c r="E29" s="5">
        <v>3341.09</v>
      </c>
      <c r="F29" s="5">
        <f>99513/10000</f>
        <v>9.9512999999999998</v>
      </c>
      <c r="G29" s="4">
        <v>22441501</v>
      </c>
      <c r="H29" s="5">
        <v>9.39</v>
      </c>
      <c r="I29" s="6">
        <v>0.56000000000000005</v>
      </c>
      <c r="J29" s="35"/>
    </row>
    <row r="30" spans="1:10" ht="33" customHeight="1">
      <c r="A30" s="2"/>
      <c r="B30" s="3">
        <v>43405</v>
      </c>
      <c r="C30" s="12" t="s">
        <v>43</v>
      </c>
      <c r="D30" s="3" t="s">
        <v>8</v>
      </c>
      <c r="E30" s="5">
        <v>3550</v>
      </c>
      <c r="F30" s="5">
        <f>152650/10000</f>
        <v>15.265000000000001</v>
      </c>
      <c r="G30" s="4">
        <v>24371935</v>
      </c>
      <c r="H30" s="5">
        <v>14.4</v>
      </c>
      <c r="I30" s="6">
        <v>0.86</v>
      </c>
      <c r="J30" s="35"/>
    </row>
    <row r="31" spans="1:10" ht="14.25">
      <c r="A31" s="21"/>
      <c r="B31" s="26" t="s">
        <v>50</v>
      </c>
      <c r="C31" s="27"/>
      <c r="D31" s="28"/>
      <c r="E31" s="24"/>
      <c r="F31" s="24"/>
      <c r="G31" s="29"/>
      <c r="H31" s="40">
        <v>342.62</v>
      </c>
      <c r="I31" s="41"/>
      <c r="J31" s="35"/>
    </row>
    <row r="32" spans="1:10" ht="36" customHeight="1">
      <c r="A32" s="2">
        <f>A30+1</f>
        <v>1</v>
      </c>
      <c r="B32" s="3">
        <v>43490</v>
      </c>
      <c r="C32" s="12" t="s">
        <v>37</v>
      </c>
      <c r="D32" s="47" t="s">
        <v>4</v>
      </c>
      <c r="E32" s="5">
        <f>46874522.2/10000</f>
        <v>4687.4522200000001</v>
      </c>
      <c r="F32" s="5">
        <v>17.95</v>
      </c>
      <c r="G32" s="50">
        <v>24371965</v>
      </c>
      <c r="H32" s="54">
        <v>18.25</v>
      </c>
      <c r="I32" s="38">
        <v>1.1000000000000001</v>
      </c>
      <c r="J32" s="38">
        <v>19.350000000000001</v>
      </c>
    </row>
    <row r="33" spans="1:10" ht="30.75" customHeight="1">
      <c r="A33" s="2">
        <f t="shared" si="0"/>
        <v>2</v>
      </c>
      <c r="B33" s="3">
        <v>43490</v>
      </c>
      <c r="C33" s="12" t="s">
        <v>38</v>
      </c>
      <c r="D33" s="48"/>
      <c r="E33" s="5">
        <f>13974471/10000</f>
        <v>1397.4471000000001</v>
      </c>
      <c r="F33" s="5">
        <v>1.4</v>
      </c>
      <c r="G33" s="52"/>
      <c r="H33" s="55"/>
      <c r="I33" s="39"/>
      <c r="J33" s="39"/>
    </row>
    <row r="34" spans="1:10" ht="37.5" customHeight="1">
      <c r="A34" s="2">
        <v>1</v>
      </c>
      <c r="B34" s="3">
        <v>43550</v>
      </c>
      <c r="C34" s="12" t="s">
        <v>39</v>
      </c>
      <c r="D34" s="47" t="s">
        <v>4</v>
      </c>
      <c r="E34" s="5">
        <f>48914374.94/10000</f>
        <v>4891.4374939999998</v>
      </c>
      <c r="F34" s="5">
        <f>215306.2298/10000</f>
        <v>21.53062298</v>
      </c>
      <c r="G34" s="50">
        <v>24371961</v>
      </c>
      <c r="H34" s="54">
        <v>39.49</v>
      </c>
      <c r="I34" s="38">
        <v>2.37</v>
      </c>
      <c r="J34" s="38">
        <v>41.86</v>
      </c>
    </row>
    <row r="35" spans="1:10" ht="43.5" customHeight="1">
      <c r="A35" s="2">
        <v>2</v>
      </c>
      <c r="B35" s="3">
        <v>43550</v>
      </c>
      <c r="C35" s="12" t="s">
        <v>40</v>
      </c>
      <c r="D35" s="48"/>
      <c r="E35" s="5">
        <f>43598708.94/10000</f>
        <v>4359.8708939999997</v>
      </c>
      <c r="F35" s="5">
        <f>203246.6776/10000</f>
        <v>20.324667760000001</v>
      </c>
      <c r="G35" s="52"/>
      <c r="H35" s="55"/>
      <c r="I35" s="39"/>
      <c r="J35" s="39"/>
    </row>
    <row r="36" spans="1:10" ht="53.25" customHeight="1">
      <c r="A36" s="2">
        <v>33</v>
      </c>
      <c r="B36" s="3">
        <v>43586</v>
      </c>
      <c r="C36" s="12" t="s">
        <v>41</v>
      </c>
      <c r="D36" s="17" t="s">
        <v>42</v>
      </c>
      <c r="E36" s="5">
        <v>4700</v>
      </c>
      <c r="F36" s="5">
        <v>37.729999999999997</v>
      </c>
      <c r="G36" s="33">
        <v>48893977</v>
      </c>
      <c r="H36" s="34">
        <v>35.590000000000003</v>
      </c>
      <c r="I36" s="6">
        <v>2.14</v>
      </c>
      <c r="J36" s="35"/>
    </row>
    <row r="37" spans="1:10" ht="51.75" customHeight="1">
      <c r="A37" s="2">
        <v>34</v>
      </c>
      <c r="B37" s="3">
        <v>43617</v>
      </c>
      <c r="C37" s="12" t="s">
        <v>53</v>
      </c>
      <c r="D37" s="17" t="s">
        <v>54</v>
      </c>
      <c r="E37" s="5"/>
      <c r="F37" s="5">
        <v>29.77</v>
      </c>
      <c r="G37" s="33" t="s">
        <v>55</v>
      </c>
      <c r="H37" s="5">
        <v>28.08</v>
      </c>
      <c r="I37" s="6">
        <v>1.69</v>
      </c>
      <c r="J37" s="35"/>
    </row>
    <row r="38" spans="1:10" ht="14.25">
      <c r="A38" s="21"/>
      <c r="B38" s="26" t="s">
        <v>51</v>
      </c>
      <c r="C38" s="27"/>
      <c r="D38" s="30"/>
      <c r="E38" s="24"/>
      <c r="F38" s="24"/>
      <c r="G38" s="31"/>
      <c r="H38" s="40">
        <v>128.71</v>
      </c>
      <c r="I38" s="41"/>
      <c r="J38" s="35"/>
    </row>
    <row r="39" spans="1:10" ht="14.25">
      <c r="A39" s="2" t="s">
        <v>9</v>
      </c>
      <c r="B39" s="3"/>
      <c r="C39" s="3"/>
      <c r="D39" s="3"/>
      <c r="E39" s="5"/>
      <c r="F39" s="5"/>
      <c r="G39" s="4"/>
      <c r="H39" s="42">
        <f>H4+H31+H38</f>
        <v>553.34</v>
      </c>
      <c r="I39" s="43"/>
      <c r="J39" s="35"/>
    </row>
  </sheetData>
  <mergeCells count="43">
    <mergeCell ref="D2:D3"/>
    <mergeCell ref="H2:H3"/>
    <mergeCell ref="I2:I3"/>
    <mergeCell ref="H4:I4"/>
    <mergeCell ref="D7:D11"/>
    <mergeCell ref="G7:G11"/>
    <mergeCell ref="H7:H11"/>
    <mergeCell ref="I7:I11"/>
    <mergeCell ref="D14:D19"/>
    <mergeCell ref="G14:G19"/>
    <mergeCell ref="H14:H19"/>
    <mergeCell ref="I14:I19"/>
    <mergeCell ref="D20:D24"/>
    <mergeCell ref="G20:G24"/>
    <mergeCell ref="H20:H24"/>
    <mergeCell ref="I20:I24"/>
    <mergeCell ref="D25:D26"/>
    <mergeCell ref="G25:G26"/>
    <mergeCell ref="H25:H26"/>
    <mergeCell ref="I25:I26"/>
    <mergeCell ref="D27:D28"/>
    <mergeCell ref="G27:G28"/>
    <mergeCell ref="H27:H28"/>
    <mergeCell ref="I27:I28"/>
    <mergeCell ref="D32:D33"/>
    <mergeCell ref="G32:G33"/>
    <mergeCell ref="H32:H33"/>
    <mergeCell ref="I32:I33"/>
    <mergeCell ref="D34:D35"/>
    <mergeCell ref="G34:G35"/>
    <mergeCell ref="H34:H35"/>
    <mergeCell ref="I34:I35"/>
    <mergeCell ref="J32:J33"/>
    <mergeCell ref="J34:J35"/>
    <mergeCell ref="H38:I38"/>
    <mergeCell ref="H39:I39"/>
    <mergeCell ref="J2:J3"/>
    <mergeCell ref="J7:J11"/>
    <mergeCell ref="J14:J19"/>
    <mergeCell ref="J20:J24"/>
    <mergeCell ref="J25:J26"/>
    <mergeCell ref="J27:J28"/>
    <mergeCell ref="H31:I31"/>
  </mergeCells>
  <phoneticPr fontId="4" type="noConversion"/>
  <pageMargins left="0.70866141732283472" right="0.70866141732283472" top="0.74803149606299213" bottom="0.74803149606299213" header="0.31496062992125984" footer="0.31496062992125984"/>
  <pageSetup paperSize="9" scale="9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项目明细业绩清单</vt:lpstr>
      <vt:lpstr>Sheet3</vt:lpstr>
      <vt:lpstr>项目明细业绩清单!Print_Titles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2019-10-29T03:24:20Z</cp:lastPrinted>
  <dcterms:created xsi:type="dcterms:W3CDTF">2018-07-02T07:19:00Z</dcterms:created>
  <dcterms:modified xsi:type="dcterms:W3CDTF">2019-11-05T02:04:59Z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2052-11.1.0.9022</vt:lpwstr>
  </property>
</Properties>
</file>